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ate1904="1"/>
  <mc:AlternateContent xmlns:mc="http://schemas.openxmlformats.org/markup-compatibility/2006">
    <mc:Choice Requires="x15">
      <x15ac:absPath xmlns:x15ac="http://schemas.microsoft.com/office/spreadsheetml/2010/11/ac" url="C:\Users\dprikken\AppData\Local\Microsoft\Windows\INetCache\Content.Outlook\W4DYRFU5\"/>
    </mc:Choice>
  </mc:AlternateContent>
  <xr:revisionPtr revIDLastSave="0" documentId="13_ncr:1_{E94F8412-A891-42FF-8A41-379BA85026D9}" xr6:coauthVersionLast="34" xr6:coauthVersionMax="34" xr10:uidLastSave="{00000000-0000-0000-0000-000000000000}"/>
  <workbookProtection lockWindows="1"/>
  <bookViews>
    <workbookView xWindow="0" yWindow="0" windowWidth="23040" windowHeight="9075" tabRatio="988" activeTab="1" xr2:uid="{00000000-000D-0000-FFFF-FFFF00000000}"/>
  </bookViews>
  <sheets>
    <sheet name="Questions" sheetId="1" r:id="rId1"/>
    <sheet name="Analysis" sheetId="2" r:id="rId2"/>
    <sheet name="Parameters" sheetId="3" r:id="rId3"/>
  </sheets>
  <calcPr calcId="179017"/>
</workbook>
</file>

<file path=xl/calcChain.xml><?xml version="1.0" encoding="utf-8"?>
<calcChain xmlns="http://schemas.openxmlformats.org/spreadsheetml/2006/main">
  <c r="C42" i="2" l="1"/>
  <c r="C38" i="2"/>
  <c r="D38" i="2" s="1"/>
  <c r="C37" i="2"/>
  <c r="C35" i="2"/>
  <c r="C34" i="2"/>
  <c r="C33" i="2"/>
  <c r="C32" i="2"/>
  <c r="C30" i="2"/>
  <c r="C29" i="2"/>
  <c r="D29" i="2" s="1"/>
  <c r="C28" i="2"/>
  <c r="D28" i="2" s="1"/>
  <c r="E28" i="2" s="1"/>
  <c r="C27" i="2"/>
  <c r="C26" i="2"/>
  <c r="E26" i="2" s="1"/>
  <c r="D25" i="2"/>
  <c r="C25" i="2"/>
  <c r="C24" i="2"/>
  <c r="D23" i="2"/>
  <c r="C23" i="2"/>
  <c r="C22" i="2"/>
  <c r="D22" i="2" s="1"/>
  <c r="E22" i="2" s="1"/>
  <c r="C21" i="2"/>
  <c r="D21" i="2" s="1"/>
  <c r="D34" i="2" l="1"/>
  <c r="E34" i="2" s="1"/>
  <c r="E23" i="2"/>
  <c r="E25" i="2"/>
  <c r="F13" i="2"/>
  <c r="C13" i="2" s="1"/>
  <c r="D32" i="2"/>
  <c r="E32" i="2" s="1"/>
  <c r="E38" i="2"/>
  <c r="D35" i="2"/>
  <c r="E35" i="2" s="1"/>
  <c r="C40" i="2"/>
  <c r="C43" i="2" s="1"/>
  <c r="E29" i="2"/>
  <c r="D33" i="2"/>
  <c r="F12" i="2"/>
  <c r="F14" i="2"/>
  <c r="C14" i="2" s="1"/>
  <c r="E21" i="2"/>
  <c r="D24" i="2"/>
  <c r="E24" i="2" s="1"/>
  <c r="D27" i="2"/>
  <c r="E27" i="2" s="1"/>
  <c r="D37" i="2"/>
  <c r="E37" i="2" s="1"/>
  <c r="D30" i="2"/>
  <c r="G14" i="2" l="1"/>
  <c r="D14" i="2" s="1"/>
  <c r="G13" i="2"/>
  <c r="D13" i="2" s="1"/>
  <c r="G12" i="2"/>
  <c r="D12" i="2" s="1"/>
  <c r="E33" i="2"/>
  <c r="E30" i="2"/>
  <c r="C12" i="2"/>
  <c r="F16" i="2"/>
  <c r="C16" i="2" s="1"/>
  <c r="D40" i="2"/>
  <c r="D43" i="2" s="1"/>
  <c r="G16" i="2" l="1"/>
  <c r="D16" i="2" s="1"/>
  <c r="E40" i="2"/>
  <c r="E43" i="2" s="1"/>
</calcChain>
</file>

<file path=xl/sharedStrings.xml><?xml version="1.0" encoding="utf-8"?>
<sst xmlns="http://schemas.openxmlformats.org/spreadsheetml/2006/main" count="109" uniqueCount="107">
  <si>
    <t>Operations Efficiency Scorecard</t>
  </si>
  <si>
    <t>© Order2Cash 2016</t>
  </si>
  <si>
    <t>B</t>
  </si>
  <si>
    <t>1500</t>
  </si>
  <si>
    <t>Credit Management</t>
  </si>
  <si>
    <t>1. E-Invoicing &amp; A/R</t>
  </si>
  <si>
    <t>2. Credit Management</t>
  </si>
  <si>
    <t>TOTAL</t>
  </si>
  <si>
    <t>O2C Efficiency Parameter 1 paper</t>
  </si>
  <si>
    <t>O2C Efficiency Parameter 2 ar employees</t>
  </si>
  <si>
    <t>O2C Efficiency Parameter 3 lost</t>
  </si>
  <si>
    <t>O2C Efficiency Parameter 4 currencies</t>
  </si>
  <si>
    <t>O2C Efficiency Parameter 5 govt</t>
  </si>
  <si>
    <t>O2C Efficiency Parameter 6 credit checks</t>
  </si>
  <si>
    <t>O2C Efficiency Parameter 7 cm employees</t>
  </si>
  <si>
    <t>O2C Efficiency Parameter 8 ext collections</t>
  </si>
  <si>
    <t>O2C Efficiency Parameter 9 visibility</t>
  </si>
  <si>
    <t>O2C Efficiency Parameter 10 forex</t>
  </si>
  <si>
    <t>O2C Efficiency Parameter 11 payment complexity</t>
  </si>
  <si>
    <t>O2C Efficiency Parameter 12 external invoicing networks</t>
  </si>
  <si>
    <t>O2C External ERP Integration Cost</t>
  </si>
  <si>
    <t>Parameters.B39=Questions.B4*1000*Questions.B24*</t>
  </si>
  <si>
    <t>DSO Factor (%)</t>
  </si>
  <si>
    <t>©BVCM 2017</t>
  </si>
  <si>
    <t>Operationele efficiëntie Scorekaart</t>
  </si>
  <si>
    <t>In welk primaire land doet u zaken?</t>
  </si>
  <si>
    <t>Hoeveel facturen worden er jaarlijks verzonden?</t>
  </si>
  <si>
    <t>Wat is het gemiddeld aantal pagina's per factuur?</t>
  </si>
  <si>
    <t>Wat is het jaarlijks gefactureerde omzet in duizenden EU?</t>
  </si>
  <si>
    <t xml:space="preserve">% van facturen dat op dit moment elektronisch behandeld wordt? </t>
  </si>
  <si>
    <t>A/R Complexiteitsvragen</t>
  </si>
  <si>
    <t>Algemene Facturatievragen</t>
  </si>
  <si>
    <t>Hoe beoordeelt u uw DSO-prestatie? (A-F)</t>
  </si>
  <si>
    <t>Bijvoorbeeld, Ariba, BasWare, Tradeshift, Tungsten Network or Others **</t>
  </si>
  <si>
    <t>% van de verkopen aan de overheidssector?</t>
  </si>
  <si>
    <t xml:space="preserve">Maken alle business units gebruik van hetzelfde ERP systeem? </t>
  </si>
  <si>
    <t>Nederland</t>
  </si>
  <si>
    <t>Nee</t>
  </si>
  <si>
    <t>Ja</t>
  </si>
  <si>
    <t>Credit Management Vragen</t>
  </si>
  <si>
    <t xml:space="preserve">Is cash flow management een essentieel onderdeel van uw bedrijfsvoering? </t>
  </si>
  <si>
    <t>Aantal werknemers op de afdeling debiteurenbeheer?</t>
  </si>
  <si>
    <t>Hoeveel verschillende betaalmethoden accepteert u op dit moment?</t>
  </si>
  <si>
    <t xml:space="preserve">% van het aantal facturen verzonden naar EU klanten? </t>
  </si>
  <si>
    <t>Aantal landen van de EU waar u aan verkoopt?</t>
  </si>
  <si>
    <t xml:space="preserve"> % van de facturen verzonden naar Latijns Amerikaanse klanten?</t>
  </si>
  <si>
    <t xml:space="preserve">% van alle facturen verzonden naar buitenlandse klanten (niet Europees of Latijns Amerika)? </t>
  </si>
  <si>
    <t>Vanuit hoeveel verschillende ERP systemen factureert u op dit moment?</t>
  </si>
  <si>
    <t>Met hoeveel verschillende facturatie netwerken moet u verbonden zijn?</t>
  </si>
  <si>
    <t>Aantal externe creditchecks dat u jaarlijks doet?</t>
  </si>
  <si>
    <t>Beschikt u een fulltime credit manager?</t>
  </si>
  <si>
    <t>Geeft u vorderingen uit handen?</t>
  </si>
  <si>
    <t>Wat is de ouderdom van deze vorderingen?</t>
  </si>
  <si>
    <t>Hoeveel debiteuren werknemers heeft u op de afdeling?</t>
  </si>
  <si>
    <t>Wat is het percentage facturen dat ter incasso gaat?</t>
  </si>
  <si>
    <t>Welk percentage van de gefactureerde omzet kost uw debiteurenafdeling?</t>
  </si>
  <si>
    <t xml:space="preserve">Welk percentage van de facturen worden gefactureerd in buitenlandse valuta's? </t>
  </si>
  <si>
    <t>Analyses</t>
  </si>
  <si>
    <t>EFFICIENCY  SCORES</t>
  </si>
  <si>
    <t>Facturatie</t>
  </si>
  <si>
    <t>Verwerking van betaling</t>
  </si>
  <si>
    <t>Algemene eficiëntie score</t>
  </si>
  <si>
    <t>1.1 Jaarlijkse kosten voor het verzenden van papieren facturen</t>
  </si>
  <si>
    <t>1.2 Jaarlijkse kosten van AR werknemers</t>
  </si>
  <si>
    <t>1.5 Kosten van meerdere ERP integraties</t>
  </si>
  <si>
    <t>1.6  Kosten van het European Compliance Development</t>
  </si>
  <si>
    <t>1.7 Integratie kosten van Externe Facturatie Netwerken</t>
  </si>
  <si>
    <t>1.8 Transactie kosten van Externe Facturatie Netwerken</t>
  </si>
  <si>
    <t>1.9 Complexiteit kosten van verschillende valuta's</t>
  </si>
  <si>
    <t xml:space="preserve">2.1 Kosten van Externe Credit Checks </t>
  </si>
  <si>
    <t>2.2 Kosten van externe incasso</t>
  </si>
  <si>
    <t>3. Betalingsverwerking</t>
  </si>
  <si>
    <t>3.1 Kosten van valutatransacties</t>
  </si>
  <si>
    <t>TOTAAL JAARLIJKSE OMZET</t>
  </si>
  <si>
    <t>% van omzet</t>
  </si>
  <si>
    <t>Kosten voor het afdrukken van een vel papier</t>
  </si>
  <si>
    <t>Benodigde minuten bij het voorbereiden van facturatie voor een verzending</t>
  </si>
  <si>
    <t>Meerdere Valuta's Facturatie Factor (%)</t>
  </si>
  <si>
    <t>Overheidscontract Factor (%)</t>
  </si>
  <si>
    <t>Jaarlijkse EU Compliance kosten</t>
  </si>
  <si>
    <t>Externe Facturatie Netwerk Integratie Kosten (ontwikkeling+kosten)</t>
  </si>
  <si>
    <t>Externe Facturatie Transactie Kosten (per factuur)</t>
  </si>
  <si>
    <t>Kosten voor het koppelen van ERP systemen tussen verschillende Business Units</t>
  </si>
  <si>
    <t>Kosten van een gekochte credit check</t>
  </si>
  <si>
    <t>Wisselkoersen (%)</t>
  </si>
  <si>
    <t>Betaling Meerdere Valuta's Factor (%)</t>
  </si>
  <si>
    <t>HUIDIG</t>
  </si>
  <si>
    <t>JAARLIJKSE KOSTEN</t>
  </si>
  <si>
    <t>KOSTEN BIJ O2C</t>
  </si>
  <si>
    <t>BESPARINGEN</t>
  </si>
  <si>
    <t>BIJ O2C</t>
  </si>
  <si>
    <t>1.3 Jaarlijkse kosten van verloren/foutieve facturen</t>
  </si>
  <si>
    <t>1.4  DSO kosten</t>
  </si>
  <si>
    <t>1.10 Kosten van Government Contracting Compliance</t>
  </si>
  <si>
    <t>2.1 Kosten van Credit Management medewerkers</t>
  </si>
  <si>
    <t>2.3 Extra ondernemingsrisico veroorzaakt door onvoldoende inzicht</t>
  </si>
  <si>
    <t>3.2 Complexiteitskosten van betalingsverwerking</t>
  </si>
  <si>
    <t>Kosten voor binnenlandse post verzending</t>
  </si>
  <si>
    <t>Kosten voor internationale post verzending</t>
  </si>
  <si>
    <t>Aantal werkbare uren per werknemer per jaar</t>
  </si>
  <si>
    <t>Uurloon van een werknemer</t>
  </si>
  <si>
    <t>% van facturen verloren of foutief</t>
  </si>
  <si>
    <t>Benodigde minuten om verloren of foutieve facturen te managen</t>
  </si>
  <si>
    <t>Basis zichtbaarheid Risico Factor (%)</t>
  </si>
  <si>
    <t>ERP Systemen Integraties Kosten (binnen een onderneming)</t>
  </si>
  <si>
    <t>EU-facturering naleving drempel</t>
  </si>
  <si>
    <t>Externe factuurverwerking vertragingssnelheid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</si>
</sst>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24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8"/>
      <color rgb="FFFFFFFF"/>
      <name val="Calibri"/>
      <family val="2"/>
      <charset val="1"/>
    </font>
    <font>
      <sz val="8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i/>
      <sz val="10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0"/>
      <color rgb="FFFF6B00"/>
      <name val="Calibri"/>
      <family val="2"/>
      <charset val="1"/>
    </font>
    <font>
      <sz val="14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4"/>
      <color rgb="FFFF6B00"/>
      <name val="Calibri"/>
      <family val="2"/>
      <charset val="1"/>
    </font>
    <font>
      <sz val="10"/>
      <color rgb="FF003899"/>
      <name val="Arial"/>
      <family val="2"/>
      <charset val="1"/>
    </font>
    <font>
      <b/>
      <sz val="10"/>
      <color rgb="FF003899"/>
      <name val="Arial"/>
      <family val="2"/>
      <charset val="1"/>
    </font>
    <font>
      <b/>
      <sz val="10"/>
      <color rgb="FF003559"/>
      <name val="Calibri"/>
      <family val="2"/>
      <charset val="1"/>
    </font>
    <font>
      <sz val="10"/>
      <color rgb="FF003559"/>
      <name val="Calibri"/>
      <family val="2"/>
      <charset val="1"/>
    </font>
    <font>
      <sz val="10"/>
      <color rgb="FF003559"/>
      <name val="Arial"/>
      <family val="2"/>
      <charset val="1"/>
    </font>
    <font>
      <b/>
      <sz val="14"/>
      <color rgb="FF003559"/>
      <name val="Calibri"/>
      <family val="2"/>
      <charset val="1"/>
    </font>
    <font>
      <sz val="14"/>
      <color rgb="FF003559"/>
      <name val="Calibri"/>
      <family val="2"/>
      <charset val="1"/>
    </font>
    <font>
      <b/>
      <sz val="10"/>
      <color rgb="FF00355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3559"/>
        <bgColor rgb="FF333399"/>
      </patternFill>
    </fill>
    <fill>
      <patternFill patternType="solid">
        <fgColor rgb="FF003559"/>
        <bgColor indexed="64"/>
      </patternFill>
    </fill>
    <fill>
      <patternFill patternType="solid">
        <fgColor theme="0"/>
        <bgColor rgb="FF333399"/>
      </patternFill>
    </fill>
    <fill>
      <patternFill patternType="solid">
        <fgColor rgb="FFFFC000"/>
        <bgColor rgb="FFFF99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3559"/>
      </left>
      <right style="thin">
        <color rgb="FF003559"/>
      </right>
      <top style="thin">
        <color rgb="FF003559"/>
      </top>
      <bottom style="thin">
        <color rgb="FF003559"/>
      </bottom>
      <diagonal/>
    </border>
    <border>
      <left style="thin">
        <color rgb="FF003559"/>
      </left>
      <right style="thin">
        <color rgb="FF003559"/>
      </right>
      <top/>
      <bottom/>
      <diagonal/>
    </border>
    <border>
      <left/>
      <right style="thin">
        <color rgb="FF003559"/>
      </right>
      <top style="thin">
        <color rgb="FF003559"/>
      </top>
      <bottom style="thin">
        <color rgb="FF003559"/>
      </bottom>
      <diagonal/>
    </border>
    <border>
      <left style="thin">
        <color rgb="FF003559"/>
      </left>
      <right style="thin">
        <color rgb="FF003559"/>
      </right>
      <top/>
      <bottom style="thin">
        <color rgb="FF003559"/>
      </bottom>
      <diagonal/>
    </border>
    <border>
      <left style="thin">
        <color rgb="FF003559"/>
      </left>
      <right style="thin">
        <color rgb="FF003559"/>
      </right>
      <top style="thin">
        <color rgb="FF003559"/>
      </top>
      <bottom/>
      <diagonal/>
    </border>
    <border>
      <left/>
      <right style="thin">
        <color rgb="FF003559"/>
      </right>
      <top style="thin">
        <color rgb="FF003559"/>
      </top>
      <bottom/>
      <diagonal/>
    </border>
    <border>
      <left/>
      <right/>
      <top style="thin">
        <color rgb="FF003559"/>
      </top>
      <bottom/>
      <diagonal/>
    </border>
  </borders>
  <cellStyleXfs count="1">
    <xf numFmtId="0" fontId="0" fillId="0" borderId="0">
      <alignment vertical="top" wrapText="1"/>
    </xf>
  </cellStyleXfs>
  <cellXfs count="89">
    <xf numFmtId="0" fontId="0" fillId="0" borderId="0" xfId="0">
      <alignment vertical="top" wrapText="1"/>
    </xf>
    <xf numFmtId="0" fontId="16" fillId="2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6" fillId="2" borderId="0" xfId="0" applyFont="1" applyFill="1">
      <alignment vertical="top" wrapText="1"/>
    </xf>
    <xf numFmtId="49" fontId="17" fillId="3" borderId="1" xfId="0" applyNumberFormat="1" applyFont="1" applyFill="1" applyBorder="1" applyAlignment="1">
      <alignment vertical="top" wrapText="1"/>
    </xf>
    <xf numFmtId="9" fontId="16" fillId="2" borderId="1" xfId="0" applyNumberFormat="1" applyFont="1" applyFill="1" applyBorder="1" applyAlignment="1">
      <alignment vertical="top" wrapText="1"/>
    </xf>
    <xf numFmtId="0" fontId="0" fillId="5" borderId="0" xfId="0" applyFill="1">
      <alignment vertical="top" wrapText="1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>
      <alignment vertical="top" wrapText="1"/>
    </xf>
    <xf numFmtId="0" fontId="7" fillId="4" borderId="0" xfId="0" applyFont="1" applyFill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0" fillId="4" borderId="0" xfId="0" applyFill="1" applyBorder="1">
      <alignment vertical="top" wrapText="1"/>
    </xf>
    <xf numFmtId="0" fontId="8" fillId="4" borderId="0" xfId="0" applyFont="1" applyFill="1" applyBorder="1" applyAlignment="1">
      <alignment vertical="center" wrapText="1"/>
    </xf>
    <xf numFmtId="0" fontId="1" fillId="4" borderId="0" xfId="0" applyFont="1" applyFill="1" applyBorder="1">
      <alignment vertical="top" wrapText="1"/>
    </xf>
    <xf numFmtId="0" fontId="9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5" borderId="0" xfId="0" applyFont="1" applyFill="1" applyAlignment="1">
      <alignment vertical="top" wrapText="1"/>
    </xf>
    <xf numFmtId="0" fontId="0" fillId="4" borderId="0" xfId="0" applyFill="1">
      <alignment vertical="top" wrapText="1"/>
    </xf>
    <xf numFmtId="0" fontId="0" fillId="4" borderId="0" xfId="0" applyFont="1" applyFill="1" applyAlignment="1">
      <alignment vertical="top" wrapText="1"/>
    </xf>
    <xf numFmtId="9" fontId="18" fillId="3" borderId="3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right" vertical="center" wrapText="1"/>
    </xf>
    <xf numFmtId="9" fontId="18" fillId="3" borderId="4" xfId="0" applyNumberFormat="1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right" vertical="center" wrapText="1"/>
    </xf>
    <xf numFmtId="9" fontId="19" fillId="6" borderId="3" xfId="0" applyNumberFormat="1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vertical="center" wrapText="1"/>
    </xf>
    <xf numFmtId="9" fontId="18" fillId="3" borderId="7" xfId="0" applyNumberFormat="1" applyFont="1" applyFill="1" applyBorder="1" applyAlignment="1">
      <alignment horizontal="right" vertical="center" wrapText="1"/>
    </xf>
    <xf numFmtId="49" fontId="18" fillId="3" borderId="7" xfId="0" applyNumberFormat="1" applyFont="1" applyFill="1" applyBorder="1" applyAlignment="1">
      <alignment horizontal="right" vertical="center" wrapText="1"/>
    </xf>
    <xf numFmtId="0" fontId="0" fillId="4" borderId="9" xfId="0" applyFont="1" applyFill="1" applyBorder="1" applyAlignment="1">
      <alignment vertical="top" wrapText="1"/>
    </xf>
    <xf numFmtId="0" fontId="0" fillId="5" borderId="0" xfId="0" applyFont="1" applyFill="1">
      <alignment vertical="top" wrapText="1"/>
    </xf>
    <xf numFmtId="0" fontId="4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8" fillId="4" borderId="0" xfId="0" applyFont="1" applyFill="1">
      <alignment vertical="top" wrapText="1"/>
    </xf>
    <xf numFmtId="0" fontId="8" fillId="4" borderId="0" xfId="0" applyFont="1" applyFill="1" applyAlignment="1">
      <alignment vertical="top" wrapText="1"/>
    </xf>
    <xf numFmtId="10" fontId="8" fillId="4" borderId="0" xfId="0" applyNumberFormat="1" applyFont="1" applyFill="1" applyAlignment="1">
      <alignment vertical="top" wrapText="1"/>
    </xf>
    <xf numFmtId="0" fontId="7" fillId="5" borderId="0" xfId="0" applyFont="1" applyFill="1">
      <alignment vertical="top" wrapText="1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10" fontId="5" fillId="4" borderId="0" xfId="0" applyNumberFormat="1" applyFont="1" applyFill="1" applyAlignment="1">
      <alignment vertical="top" wrapText="1"/>
    </xf>
    <xf numFmtId="0" fontId="5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49" fontId="5" fillId="4" borderId="0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49" fontId="4" fillId="4" borderId="0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11" fillId="4" borderId="0" xfId="0" applyFont="1" applyFill="1">
      <alignment vertical="top" wrapText="1"/>
    </xf>
    <xf numFmtId="0" fontId="13" fillId="5" borderId="0" xfId="0" applyFont="1" applyFill="1">
      <alignment vertical="top" wrapText="1"/>
    </xf>
    <xf numFmtId="3" fontId="8" fillId="4" borderId="0" xfId="0" applyNumberFormat="1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49" fontId="8" fillId="4" borderId="0" xfId="0" applyNumberFormat="1" applyFont="1" applyFill="1" applyBorder="1" applyAlignment="1">
      <alignment vertical="top" wrapText="1"/>
    </xf>
    <xf numFmtId="49" fontId="5" fillId="4" borderId="0" xfId="0" applyNumberFormat="1" applyFont="1" applyFill="1" applyBorder="1" applyAlignment="1">
      <alignment vertical="top" wrapText="1"/>
    </xf>
    <xf numFmtId="164" fontId="11" fillId="4" borderId="0" xfId="0" applyNumberFormat="1" applyFont="1" applyFill="1" applyBorder="1" applyAlignment="1">
      <alignment vertical="top" wrapText="1"/>
    </xf>
    <xf numFmtId="0" fontId="21" fillId="7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3" fontId="12" fillId="3" borderId="0" xfId="0" applyNumberFormat="1" applyFont="1" applyFill="1" applyBorder="1" applyAlignment="1">
      <alignment vertical="top" wrapText="1"/>
    </xf>
    <xf numFmtId="3" fontId="8" fillId="6" borderId="0" xfId="0" applyNumberFormat="1" applyFont="1" applyFill="1" applyBorder="1" applyAlignment="1">
      <alignment vertical="top" wrapText="1"/>
    </xf>
    <xf numFmtId="3" fontId="15" fillId="3" borderId="0" xfId="0" applyNumberFormat="1" applyFont="1" applyFill="1" applyBorder="1" applyAlignment="1">
      <alignment vertical="top" wrapText="1"/>
    </xf>
    <xf numFmtId="3" fontId="21" fillId="3" borderId="0" xfId="0" applyNumberFormat="1" applyFont="1" applyFill="1" applyBorder="1" applyAlignment="1">
      <alignment vertical="center" wrapText="1"/>
    </xf>
    <xf numFmtId="3" fontId="19" fillId="6" borderId="0" xfId="0" applyNumberFormat="1" applyFont="1" applyFill="1" applyBorder="1" applyAlignment="1">
      <alignment vertical="top" wrapText="1"/>
    </xf>
    <xf numFmtId="164" fontId="22" fillId="7" borderId="0" xfId="0" applyNumberFormat="1" applyFont="1" applyFill="1" applyBorder="1" applyAlignment="1">
      <alignment vertical="top" wrapText="1"/>
    </xf>
    <xf numFmtId="3" fontId="18" fillId="3" borderId="0" xfId="0" applyNumberFormat="1" applyFont="1" applyFill="1" applyBorder="1" applyAlignment="1">
      <alignment vertical="top" wrapText="1"/>
    </xf>
    <xf numFmtId="3" fontId="21" fillId="3" borderId="0" xfId="0" applyNumberFormat="1" applyFont="1" applyFill="1" applyBorder="1" applyAlignment="1">
      <alignment vertical="top" wrapText="1"/>
    </xf>
    <xf numFmtId="49" fontId="23" fillId="3" borderId="1" xfId="0" applyNumberFormat="1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9" fontId="20" fillId="2" borderId="1" xfId="0" applyNumberFormat="1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vertical="top" wrapText="1"/>
    </xf>
    <xf numFmtId="10" fontId="20" fillId="2" borderId="1" xfId="0" applyNumberFormat="1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49" fontId="4" fillId="4" borderId="0" xfId="0" applyNumberFormat="1" applyFont="1" applyFill="1" applyBorder="1" applyAlignment="1">
      <alignment horizontal="left" vertical="center" wrapText="1"/>
    </xf>
    <xf numFmtId="49" fontId="14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vertical="center" wrapText="1"/>
    </xf>
  </cellXfs>
  <cellStyles count="1">
    <cellStyle name="Standaard" xfId="0" builtinId="0"/>
  </cellStyles>
  <dxfs count="5"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B00"/>
      <rgbColor rgb="FF666699"/>
      <rgbColor rgb="FF969696"/>
      <rgbColor rgb="FF0038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559"/>
      <color rgb="FF0038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2533650</xdr:colOff>
      <xdr:row>5</xdr:row>
      <xdr:rowOff>19288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A9D2D98-ED3B-4E4C-9D55-F4D41875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857500" cy="828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2498024</xdr:colOff>
      <xdr:row>5</xdr:row>
      <xdr:rowOff>13721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963D24A-8534-4A59-A8ED-2811FE56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9974" cy="823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9"/>
  <sheetViews>
    <sheetView windowProtection="1" showGridLines="0" topLeftCell="A7" zoomScale="77" zoomScaleNormal="77" workbookViewId="0">
      <selection activeCell="D42" sqref="D42"/>
    </sheetView>
  </sheetViews>
  <sheetFormatPr defaultColWidth="9.125" defaultRowHeight="12.9" x14ac:dyDescent="0.2"/>
  <cols>
    <col min="1" max="1" width="5.625" style="22"/>
    <col min="2" max="2" width="74.375" style="19" bestFit="1" customWidth="1"/>
    <col min="3" max="3" width="16.375" style="23"/>
    <col min="4" max="4" width="57.625" style="20"/>
    <col min="5" max="7" width="16.375" style="20"/>
    <col min="8" max="8" width="16.375" style="20" customWidth="1"/>
    <col min="9" max="257" width="16.375" style="21"/>
    <col min="258" max="1025" width="16.375" style="7"/>
    <col min="1026" max="16384" width="9.125" style="7"/>
  </cols>
  <sheetData>
    <row r="1" spans="1:257" x14ac:dyDescent="0.2">
      <c r="A1" s="81"/>
      <c r="B1" s="81"/>
      <c r="C1" s="81"/>
      <c r="D1" s="81"/>
      <c r="E1" s="81"/>
      <c r="F1" s="81"/>
      <c r="G1" s="81"/>
      <c r="H1" s="8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</row>
    <row r="7" spans="1:257" s="82" customFormat="1" ht="23.45" customHeight="1" x14ac:dyDescent="0.2">
      <c r="A7" s="82" t="s">
        <v>24</v>
      </c>
    </row>
    <row r="8" spans="1:257" s="83" customFormat="1" ht="13.25" customHeight="1" x14ac:dyDescent="0.2">
      <c r="A8" s="83" t="s">
        <v>23</v>
      </c>
    </row>
    <row r="9" spans="1:257" x14ac:dyDescent="0.2">
      <c r="C9" s="34"/>
    </row>
    <row r="11" spans="1:257" s="11" customFormat="1" ht="20.75" customHeight="1" x14ac:dyDescent="0.2">
      <c r="A11" s="80" t="s">
        <v>31</v>
      </c>
      <c r="B11" s="80"/>
      <c r="C11" s="8"/>
      <c r="D11" s="8"/>
      <c r="E11" s="9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</row>
    <row r="12" spans="1:257" ht="20.75" customHeight="1" x14ac:dyDescent="0.2">
      <c r="A12" s="12"/>
      <c r="B12" s="13" t="s">
        <v>25</v>
      </c>
      <c r="C12" s="30" t="s">
        <v>36</v>
      </c>
      <c r="D12" s="1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ht="20.399999999999999" customHeight="1" x14ac:dyDescent="0.2">
      <c r="A13" s="12"/>
      <c r="B13" s="13" t="s">
        <v>26</v>
      </c>
      <c r="C13" s="30">
        <v>100000</v>
      </c>
      <c r="D13" s="1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ht="20.399999999999999" customHeight="1" x14ac:dyDescent="0.2">
      <c r="A14" s="12"/>
      <c r="B14" s="13" t="s">
        <v>28</v>
      </c>
      <c r="C14" s="28">
        <v>100000</v>
      </c>
      <c r="D14" s="14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ht="20.399999999999999" customHeight="1" x14ac:dyDescent="0.2">
      <c r="A15" s="12"/>
      <c r="B15" s="13" t="s">
        <v>27</v>
      </c>
      <c r="C15" s="26">
        <v>2</v>
      </c>
      <c r="D15" s="1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ht="20.399999999999999" customHeight="1" x14ac:dyDescent="0.2">
      <c r="A16" s="12"/>
      <c r="B16" s="8" t="s">
        <v>29</v>
      </c>
      <c r="C16" s="24">
        <v>0.05</v>
      </c>
      <c r="D16" s="14"/>
      <c r="E16" s="15"/>
      <c r="F16" s="15"/>
      <c r="G16" s="15"/>
      <c r="H16" s="1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ht="20.399999999999999" customHeight="1" x14ac:dyDescent="0.2">
      <c r="A17" s="12"/>
      <c r="B17" s="8" t="s">
        <v>42</v>
      </c>
      <c r="C17" s="28">
        <v>4</v>
      </c>
      <c r="D17" s="1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11" customFormat="1" ht="20.399999999999999" customHeight="1" x14ac:dyDescent="0.2">
      <c r="A18" s="80" t="s">
        <v>30</v>
      </c>
      <c r="B18" s="80"/>
      <c r="C18" s="29"/>
      <c r="D18" s="16"/>
      <c r="E18" s="17"/>
      <c r="F18" s="17"/>
      <c r="G18" s="17"/>
      <c r="H18" s="17"/>
    </row>
    <row r="19" spans="1:257" ht="20.399999999999999" customHeight="1" x14ac:dyDescent="0.2">
      <c r="A19" s="12"/>
      <c r="B19" s="13" t="s">
        <v>41</v>
      </c>
      <c r="C19" s="28">
        <v>6</v>
      </c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ht="20.399999999999999" customHeight="1" x14ac:dyDescent="0.2">
      <c r="A20" s="12"/>
      <c r="B20" s="13" t="s">
        <v>32</v>
      </c>
      <c r="C20" s="26" t="s">
        <v>2</v>
      </c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ht="20.399999999999999" customHeight="1" x14ac:dyDescent="0.2">
      <c r="A21" s="12"/>
      <c r="B21" s="13" t="s">
        <v>46</v>
      </c>
      <c r="C21" s="24">
        <v>0.05</v>
      </c>
      <c r="D21" s="2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ht="20.399999999999999" customHeight="1" x14ac:dyDescent="0.2">
      <c r="A22" s="12"/>
      <c r="B22" s="13" t="s">
        <v>45</v>
      </c>
      <c r="C22" s="27">
        <v>0.1</v>
      </c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ht="20.399999999999999" customHeight="1" x14ac:dyDescent="0.2">
      <c r="A23" s="12"/>
      <c r="B23" s="13" t="s">
        <v>43</v>
      </c>
      <c r="C23" s="24">
        <v>0.1</v>
      </c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ht="20.399999999999999" customHeight="1" x14ac:dyDescent="0.2">
      <c r="A24" s="12"/>
      <c r="B24" s="13" t="s">
        <v>44</v>
      </c>
      <c r="C24" s="26">
        <v>3</v>
      </c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ht="20.399999999999999" customHeight="1" x14ac:dyDescent="0.2">
      <c r="A25" s="12"/>
      <c r="B25" s="13" t="s">
        <v>34</v>
      </c>
      <c r="C25" s="24">
        <v>0.1</v>
      </c>
      <c r="D25" s="2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ht="20.399999999999999" customHeight="1" x14ac:dyDescent="0.2">
      <c r="A26" s="12"/>
      <c r="B26" s="13" t="s">
        <v>35</v>
      </c>
      <c r="C26" s="30" t="s">
        <v>37</v>
      </c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ht="20.399999999999999" customHeight="1" x14ac:dyDescent="0.2">
      <c r="A27" s="12"/>
      <c r="B27" s="13" t="s">
        <v>47</v>
      </c>
      <c r="C27" s="30">
        <v>3</v>
      </c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ht="20.399999999999999" customHeight="1" x14ac:dyDescent="0.2">
      <c r="A28" s="12"/>
      <c r="B28" s="13" t="s">
        <v>48</v>
      </c>
      <c r="C28" s="28">
        <v>4</v>
      </c>
      <c r="D28" s="18" t="s">
        <v>33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11" customFormat="1" ht="20.399999999999999" customHeight="1" x14ac:dyDescent="0.2">
      <c r="A29" s="80" t="s">
        <v>39</v>
      </c>
      <c r="B29" s="80"/>
      <c r="C29" s="16"/>
      <c r="D29" s="16"/>
      <c r="E29" s="19"/>
      <c r="F29" s="19"/>
      <c r="G29" s="19"/>
      <c r="H29" s="1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</row>
    <row r="30" spans="1:257" ht="20.399999999999999" customHeight="1" x14ac:dyDescent="0.2">
      <c r="A30" s="12"/>
      <c r="B30" s="13" t="s">
        <v>49</v>
      </c>
      <c r="C30" s="33" t="s">
        <v>3</v>
      </c>
      <c r="D30" s="31"/>
    </row>
    <row r="31" spans="1:257" ht="20.399999999999999" customHeight="1" x14ac:dyDescent="0.2">
      <c r="A31" s="12"/>
      <c r="B31" s="13" t="s">
        <v>40</v>
      </c>
      <c r="C31" s="30" t="s">
        <v>38</v>
      </c>
      <c r="D31" s="25"/>
    </row>
    <row r="32" spans="1:257" ht="20.399999999999999" customHeight="1" x14ac:dyDescent="0.2">
      <c r="A32" s="12"/>
      <c r="B32" s="13" t="s">
        <v>50</v>
      </c>
      <c r="C32" s="30" t="s">
        <v>38</v>
      </c>
      <c r="D32" s="14"/>
    </row>
    <row r="33" spans="1:4" ht="20.399999999999999" customHeight="1" x14ac:dyDescent="0.2">
      <c r="A33" s="12"/>
      <c r="B33" s="13" t="s">
        <v>51</v>
      </c>
      <c r="C33" s="30" t="s">
        <v>38</v>
      </c>
      <c r="D33" s="14"/>
    </row>
    <row r="34" spans="1:4" ht="20.399999999999999" customHeight="1" x14ac:dyDescent="0.2">
      <c r="A34" s="12"/>
      <c r="B34" s="13" t="s">
        <v>52</v>
      </c>
      <c r="C34" s="30">
        <v>90</v>
      </c>
      <c r="D34" s="14"/>
    </row>
    <row r="35" spans="1:4" ht="20.399999999999999" customHeight="1" x14ac:dyDescent="0.2">
      <c r="A35" s="12"/>
      <c r="B35" s="13" t="s">
        <v>53</v>
      </c>
      <c r="C35" s="30">
        <v>2</v>
      </c>
      <c r="D35" s="14"/>
    </row>
    <row r="36" spans="1:4" ht="20.399999999999999" customHeight="1" x14ac:dyDescent="0.2">
      <c r="A36" s="12"/>
      <c r="B36" s="13" t="s">
        <v>54</v>
      </c>
      <c r="C36" s="32">
        <v>0.02</v>
      </c>
      <c r="D36" s="14"/>
    </row>
    <row r="37" spans="1:4" ht="20.399999999999999" customHeight="1" x14ac:dyDescent="0.2">
      <c r="A37" s="12"/>
      <c r="B37" s="13" t="s">
        <v>55</v>
      </c>
      <c r="C37" s="24">
        <v>0.35</v>
      </c>
      <c r="D37" s="25"/>
    </row>
    <row r="38" spans="1:4" ht="20.399999999999999" customHeight="1" x14ac:dyDescent="0.2">
      <c r="A38" s="12"/>
      <c r="B38" s="8" t="s">
        <v>56</v>
      </c>
      <c r="C38" s="24">
        <v>0.02</v>
      </c>
      <c r="D38" s="25"/>
    </row>
    <row r="39" spans="1:4" ht="19.2" customHeight="1" x14ac:dyDescent="0.2"/>
  </sheetData>
  <mergeCells count="6">
    <mergeCell ref="A29:B29"/>
    <mergeCell ref="A1:H1"/>
    <mergeCell ref="A7:XFD7"/>
    <mergeCell ref="A8:XFD8"/>
    <mergeCell ref="A11:B11"/>
    <mergeCell ref="A18:B18"/>
  </mergeCells>
  <pageMargins left="0.5" right="0.5" top="0.75" bottom="0.75" header="0.51180555555555496" footer="0.27777777777777801"/>
  <pageSetup paperSize="0" scale="0" firstPageNumber="0" orientation="portrait" usePrinterDefaults="0" horizontalDpi="0" verticalDpi="0" copies="0"/>
  <headerFooter>
    <oddFooter>&amp;C&amp;12&amp;P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4"/>
  <sheetViews>
    <sheetView windowProtection="1" showGridLines="0" tabSelected="1" zoomScaleNormal="100"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E2" sqref="E1:E1048576"/>
    </sheetView>
  </sheetViews>
  <sheetFormatPr defaultColWidth="9.125" defaultRowHeight="12.9" x14ac:dyDescent="0.2"/>
  <cols>
    <col min="1" max="1" width="5.5" style="10"/>
    <col min="2" max="2" width="54.625" style="10" customWidth="1"/>
    <col min="3" max="3" width="16.375" style="10"/>
    <col min="4" max="4" width="22.375" style="10"/>
    <col min="5" max="5" width="17.5" style="10" customWidth="1"/>
    <col min="6" max="7" width="0" style="10" hidden="1"/>
    <col min="8" max="13" width="16.375" style="10"/>
    <col min="14" max="256" width="16.375" style="21"/>
    <col min="257" max="1025" width="16.375" style="35"/>
    <col min="1026" max="16384" width="9.125" style="7"/>
  </cols>
  <sheetData>
    <row r="1" spans="1:1024" s="84" customFormat="1" ht="13.6" x14ac:dyDescent="0.2"/>
    <row r="7" spans="1:1024" s="82" customFormat="1" ht="23.45" customHeight="1" x14ac:dyDescent="0.2">
      <c r="A7" s="82" t="s">
        <v>0</v>
      </c>
    </row>
    <row r="8" spans="1:1024" s="83" customFormat="1" ht="13.25" customHeight="1" x14ac:dyDescent="0.2">
      <c r="A8" s="83" t="s">
        <v>1</v>
      </c>
    </row>
    <row r="9" spans="1:1024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</row>
    <row r="10" spans="1:1024" s="85" customFormat="1" ht="27.7" customHeight="1" x14ac:dyDescent="0.2">
      <c r="A10" s="85" t="s">
        <v>57</v>
      </c>
    </row>
    <row r="11" spans="1:1024" s="37" customFormat="1" ht="27" customHeight="1" x14ac:dyDescent="0.2">
      <c r="A11" s="80" t="s">
        <v>58</v>
      </c>
      <c r="B11" s="80"/>
      <c r="C11" s="36" t="s">
        <v>86</v>
      </c>
      <c r="D11" s="36" t="s">
        <v>90</v>
      </c>
    </row>
    <row r="12" spans="1:1024" ht="13.6" x14ac:dyDescent="0.2">
      <c r="A12" s="38"/>
      <c r="B12" s="39" t="s">
        <v>59</v>
      </c>
      <c r="C12" s="64" t="str">
        <f t="shared" ref="C12:D14" si="0">IF(F12&lt;0.005,"A",IF(F12&lt;0.01,"B",IF(F12&lt;0.02,"C",IF(F12&lt;0.03,"D","F"))))</f>
        <v>D</v>
      </c>
      <c r="D12" s="64" t="str">
        <f t="shared" si="0"/>
        <v>C</v>
      </c>
      <c r="E12" s="38"/>
      <c r="F12" s="40">
        <f>SUM($C$21:$C$30)/$C$42</f>
        <v>2.9895499999999998E-2</v>
      </c>
      <c r="G12" s="40">
        <f>SUM($D$21:$D$30)/$C$42</f>
        <v>1.23653875E-2</v>
      </c>
      <c r="H12" s="38"/>
      <c r="I12" s="38"/>
      <c r="J12" s="38"/>
      <c r="K12" s="38"/>
      <c r="L12" s="38"/>
      <c r="M12" s="38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</row>
    <row r="13" spans="1:1024" ht="13.6" x14ac:dyDescent="0.2">
      <c r="A13" s="38"/>
      <c r="B13" s="39" t="s">
        <v>4</v>
      </c>
      <c r="C13" s="64" t="str">
        <f t="shared" si="0"/>
        <v>D</v>
      </c>
      <c r="D13" s="64" t="str">
        <f t="shared" si="0"/>
        <v>C</v>
      </c>
      <c r="E13" s="38"/>
      <c r="F13" s="40">
        <f>SUM($C$32:$C$35)/$C$42</f>
        <v>2.8979999999999999E-2</v>
      </c>
      <c r="G13" s="40">
        <f>SUM($D$32:$D$35)/$C$42</f>
        <v>1.0142999999999999E-2</v>
      </c>
      <c r="H13" s="38"/>
      <c r="I13" s="38"/>
      <c r="J13" s="38"/>
      <c r="K13" s="38"/>
      <c r="L13" s="38"/>
      <c r="M13" s="38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ht="13.6" x14ac:dyDescent="0.2">
      <c r="A14" s="38"/>
      <c r="B14" s="39" t="s">
        <v>60</v>
      </c>
      <c r="C14" s="64" t="str">
        <f t="shared" si="0"/>
        <v>B</v>
      </c>
      <c r="D14" s="64" t="str">
        <f t="shared" si="0"/>
        <v>B</v>
      </c>
      <c r="E14" s="38"/>
      <c r="F14" s="40">
        <f>SUM($C$37:$C$38)/$C$42</f>
        <v>6.4000000000000003E-3</v>
      </c>
      <c r="G14" s="40">
        <f>SUM($D$37:$D$38)/$C$42</f>
        <v>5.1200000000000004E-3</v>
      </c>
      <c r="H14" s="38"/>
      <c r="I14" s="38"/>
      <c r="J14" s="38"/>
      <c r="K14" s="38"/>
      <c r="L14" s="38"/>
      <c r="M14" s="38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ht="13.6" x14ac:dyDescent="0.2">
      <c r="A15" s="38"/>
      <c r="B15" s="38"/>
      <c r="C15" s="65"/>
      <c r="D15" s="65"/>
      <c r="E15" s="38"/>
      <c r="F15" s="38"/>
      <c r="G15" s="38"/>
      <c r="H15" s="38"/>
      <c r="I15" s="38"/>
      <c r="J15" s="38"/>
      <c r="K15" s="38"/>
      <c r="L15" s="38"/>
      <c r="M15" s="38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ht="19.05" x14ac:dyDescent="0.2">
      <c r="A16" s="42"/>
      <c r="B16" s="43" t="s">
        <v>61</v>
      </c>
      <c r="C16" s="44" t="str">
        <f>IF(F16&lt;0.02,"A",IF(F16&lt;0.03,"B",IF(F16&lt;0.04,"C",IF(F16&lt;0.05,"D","F"))))</f>
        <v>F</v>
      </c>
      <c r="D16" s="63" t="str">
        <f>IF(G16&lt;0.02,"A",IF(G16&lt;0.03,"B",IF(G16&lt;0.04,"C",IF(G16&lt;0.05,"D","F"))))</f>
        <v>B</v>
      </c>
      <c r="E16" s="42"/>
      <c r="F16" s="45">
        <f>SUM(F12:F15)</f>
        <v>6.52755E-2</v>
      </c>
      <c r="G16" s="45">
        <f>SUM(G12:G15)</f>
        <v>2.7628387499999997E-2</v>
      </c>
      <c r="H16" s="38"/>
      <c r="I16" s="38"/>
      <c r="J16" s="38"/>
      <c r="K16" s="38"/>
      <c r="L16" s="38"/>
      <c r="M16" s="38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ht="13.6" x14ac:dyDescent="0.2">
      <c r="A17" s="46"/>
      <c r="B17" s="47"/>
      <c r="C17" s="48"/>
      <c r="D17" s="48"/>
      <c r="E17" s="48"/>
      <c r="F17" s="49"/>
      <c r="G17" s="38"/>
      <c r="H17" s="38"/>
      <c r="I17" s="38"/>
      <c r="J17" s="38"/>
      <c r="K17" s="38"/>
      <c r="L17" s="38"/>
      <c r="M17" s="38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ht="13.6" x14ac:dyDescent="0.2">
      <c r="A18" s="46"/>
      <c r="B18" s="47"/>
      <c r="C18" s="48"/>
      <c r="D18" s="48"/>
      <c r="E18" s="48"/>
      <c r="F18" s="50"/>
      <c r="G18" s="38"/>
      <c r="H18" s="38"/>
      <c r="I18" s="38"/>
      <c r="J18" s="38"/>
      <c r="K18" s="38"/>
      <c r="L18" s="38"/>
      <c r="M18" s="38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56" customFormat="1" ht="38.049999999999997" x14ac:dyDescent="0.2">
      <c r="A19" s="51"/>
      <c r="B19" s="52"/>
      <c r="C19" s="53" t="s">
        <v>87</v>
      </c>
      <c r="D19" s="53" t="s">
        <v>88</v>
      </c>
      <c r="E19" s="53" t="s">
        <v>89</v>
      </c>
      <c r="F19" s="54"/>
      <c r="G19" s="55"/>
      <c r="H19" s="55"/>
      <c r="I19" s="55"/>
      <c r="J19" s="55"/>
      <c r="K19" s="55"/>
      <c r="L19" s="55"/>
      <c r="M19" s="55"/>
    </row>
    <row r="20" spans="1:1024" ht="12.75" customHeight="1" x14ac:dyDescent="0.2">
      <c r="A20" s="87" t="s">
        <v>5</v>
      </c>
      <c r="B20" s="87"/>
      <c r="C20" s="57"/>
      <c r="D20" s="57"/>
      <c r="E20" s="57"/>
      <c r="F20" s="58"/>
      <c r="G20" s="38"/>
      <c r="H20" s="38"/>
      <c r="I20" s="38"/>
      <c r="J20" s="38"/>
      <c r="K20" s="38"/>
      <c r="L20" s="38"/>
      <c r="M20" s="38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1024" ht="14.45" customHeight="1" x14ac:dyDescent="0.2">
      <c r="A21" s="59"/>
      <c r="B21" s="60" t="s">
        <v>62</v>
      </c>
      <c r="C21" s="72">
        <f>((((Parameters!B15*Questions!C15)+(Parameters!B22*Parameters!B19/60))*Questions!C13)+((Questions!C23+Questions!C21)*Parameters!B17*Questions!C13)+(1-Questions!C23-Questions!C21)*Parameters!B16*Questions!C13)*(1-Questions!$C$16)</f>
        <v>1540425</v>
      </c>
      <c r="D21" s="72">
        <f>C21*Parameters!B2</f>
        <v>616170</v>
      </c>
      <c r="E21" s="66">
        <f t="shared" ref="E21:E30" si="1">C21-D21</f>
        <v>924255</v>
      </c>
      <c r="F21" s="58"/>
      <c r="G21" s="38"/>
      <c r="H21" s="38"/>
      <c r="I21" s="38"/>
      <c r="J21" s="38"/>
      <c r="K21" s="38"/>
      <c r="L21" s="38"/>
      <c r="M21" s="3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1024" ht="13.6" x14ac:dyDescent="0.2">
      <c r="A22" s="59"/>
      <c r="B22" s="60" t="s">
        <v>63</v>
      </c>
      <c r="C22" s="72">
        <f>Parameters!B19*Parameters!B18*Questions!C19</f>
        <v>324000</v>
      </c>
      <c r="D22" s="72">
        <f>C22*Parameters!B3</f>
        <v>259200</v>
      </c>
      <c r="E22" s="66">
        <f t="shared" si="1"/>
        <v>64800</v>
      </c>
      <c r="F22" s="58"/>
      <c r="G22" s="38"/>
      <c r="H22" s="38"/>
      <c r="I22" s="38"/>
      <c r="J22" s="38"/>
      <c r="K22" s="38"/>
      <c r="L22" s="38"/>
      <c r="M22" s="3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1024" ht="13.6" x14ac:dyDescent="0.2">
      <c r="A23" s="59"/>
      <c r="B23" s="60" t="s">
        <v>91</v>
      </c>
      <c r="C23" s="72">
        <f>Questions!C13*Parameters!B20*Parameters!B21*Parameters!B19/60*(1-Questions!$C$16)</f>
        <v>7125</v>
      </c>
      <c r="D23" s="72">
        <f>C23*Parameters!B4</f>
        <v>1068.75</v>
      </c>
      <c r="E23" s="66">
        <f t="shared" si="1"/>
        <v>6056.25</v>
      </c>
      <c r="F23" s="58"/>
      <c r="G23" s="38"/>
      <c r="H23" s="38"/>
      <c r="I23" s="38"/>
      <c r="J23" s="38"/>
      <c r="K23" s="38"/>
      <c r="L23" s="38"/>
      <c r="M23" s="38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1024" ht="13.6" x14ac:dyDescent="0.2">
      <c r="A24" s="59"/>
      <c r="B24" s="60" t="s">
        <v>92</v>
      </c>
      <c r="C24" s="72">
        <f>Questions!C14*1000*Parameters!B23</f>
        <v>40000</v>
      </c>
      <c r="D24" s="72">
        <f>IF(Questions!C20="C",(C24*0.1),IF(Questions!C20="B",(C24*0.05),IF(Questions!C20="D",(C24*0.2),IF(Questions!C20="F",(C24*0.3),C24))))</f>
        <v>2000</v>
      </c>
      <c r="E24" s="66">
        <f t="shared" si="1"/>
        <v>38000</v>
      </c>
      <c r="F24" s="58"/>
      <c r="G24" s="38"/>
      <c r="H24" s="38"/>
      <c r="I24" s="38"/>
      <c r="J24" s="38"/>
      <c r="K24" s="38"/>
      <c r="L24" s="38"/>
      <c r="M24" s="3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1024" ht="13.6" x14ac:dyDescent="0.2">
      <c r="A25" s="59"/>
      <c r="B25" s="60" t="s">
        <v>64</v>
      </c>
      <c r="C25" s="72">
        <f>IF(Questions!C26="Yes","0",Parameters!B27*Questions!C27)</f>
        <v>15000</v>
      </c>
      <c r="D25" s="72">
        <f>Questions!C27*Parameters!B14</f>
        <v>3300</v>
      </c>
      <c r="E25" s="66">
        <f t="shared" si="1"/>
        <v>11700</v>
      </c>
      <c r="F25" s="58"/>
      <c r="G25" s="38"/>
      <c r="H25" s="38"/>
      <c r="I25" s="38"/>
      <c r="J25" s="38"/>
      <c r="K25" s="38"/>
      <c r="L25" s="38"/>
      <c r="M25" s="38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1024" ht="13.6" x14ac:dyDescent="0.2">
      <c r="A26" s="59"/>
      <c r="B26" s="60" t="s">
        <v>65</v>
      </c>
      <c r="C26" s="72">
        <f>IF(Questions!C23&lt;Parameters!B29,0,Parameters!B28*Questions!C24)</f>
        <v>15000</v>
      </c>
      <c r="D26" s="72">
        <v>0</v>
      </c>
      <c r="E26" s="66">
        <f t="shared" si="1"/>
        <v>15000</v>
      </c>
      <c r="F26" s="58"/>
      <c r="G26" s="38"/>
      <c r="H26" s="38"/>
      <c r="I26" s="38"/>
      <c r="J26" s="38"/>
      <c r="K26" s="38"/>
      <c r="L26" s="38"/>
      <c r="M26" s="3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1024" ht="13.6" x14ac:dyDescent="0.2">
      <c r="A27" s="59"/>
      <c r="B27" s="60" t="s">
        <v>66</v>
      </c>
      <c r="C27" s="72">
        <f>Questions!$C$28*Parameters!$B$30</f>
        <v>28000</v>
      </c>
      <c r="D27" s="72">
        <f>C27*Parameters!B13</f>
        <v>2800</v>
      </c>
      <c r="E27" s="66">
        <f t="shared" si="1"/>
        <v>25200</v>
      </c>
      <c r="F27" s="58"/>
      <c r="G27" s="38"/>
      <c r="H27" s="38"/>
      <c r="I27" s="38"/>
      <c r="J27" s="38"/>
      <c r="K27" s="38"/>
      <c r="L27" s="38"/>
      <c r="M27" s="38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1024" ht="13.6" x14ac:dyDescent="0.2">
      <c r="A28" s="59"/>
      <c r="B28" s="60" t="s">
        <v>67</v>
      </c>
      <c r="C28" s="72">
        <f>Questions!$C$28*Questions!C13*Parameters!B32*Parameters!B31</f>
        <v>20000</v>
      </c>
      <c r="D28" s="72">
        <f>C28*Parameters!B13</f>
        <v>2000</v>
      </c>
      <c r="E28" s="66">
        <f t="shared" si="1"/>
        <v>18000</v>
      </c>
      <c r="F28" s="58"/>
      <c r="G28" s="38"/>
      <c r="H28" s="38"/>
      <c r="I28" s="38"/>
      <c r="J28" s="38"/>
      <c r="K28" s="38"/>
      <c r="L28" s="38"/>
      <c r="M28" s="38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1024" ht="13.6" x14ac:dyDescent="0.2">
      <c r="A29" s="59"/>
      <c r="B29" s="60" t="s">
        <v>68</v>
      </c>
      <c r="C29" s="72">
        <f>(Parameters!$B$24*Questions!$C$14*1000)*(Questions!$C$21+Questions!$C$22+Questions!$C$23)</f>
        <v>500000</v>
      </c>
      <c r="D29" s="72">
        <f>C29*Parameters!B5</f>
        <v>175000</v>
      </c>
      <c r="E29" s="66">
        <f t="shared" si="1"/>
        <v>325000</v>
      </c>
      <c r="F29" s="58"/>
      <c r="G29" s="38"/>
      <c r="H29" s="38"/>
      <c r="I29" s="38"/>
      <c r="J29" s="38"/>
      <c r="K29" s="38"/>
      <c r="L29" s="38"/>
      <c r="M29" s="38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1:1024" ht="13.6" x14ac:dyDescent="0.2">
      <c r="A30" s="59"/>
      <c r="B30" s="60" t="s">
        <v>93</v>
      </c>
      <c r="C30" s="72">
        <f>Parameters!B25*Questions!C14*1000*Questions!C25</f>
        <v>500000</v>
      </c>
      <c r="D30" s="72">
        <f>C30*Parameters!B6</f>
        <v>175000</v>
      </c>
      <c r="E30" s="66">
        <f t="shared" si="1"/>
        <v>325000</v>
      </c>
      <c r="F30" s="58"/>
      <c r="G30" s="38"/>
      <c r="H30" s="38"/>
      <c r="I30" s="38"/>
      <c r="J30" s="38"/>
      <c r="K30" s="38"/>
      <c r="L30" s="38"/>
      <c r="M30" s="38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1:1024" ht="32.450000000000003" customHeight="1" x14ac:dyDescent="0.2">
      <c r="A31" s="87" t="s">
        <v>6</v>
      </c>
      <c r="B31" s="87"/>
      <c r="C31" s="57"/>
      <c r="D31" s="57"/>
      <c r="E31" s="57"/>
      <c r="F31" s="58"/>
      <c r="G31" s="38"/>
      <c r="H31" s="38"/>
      <c r="I31" s="38"/>
      <c r="J31" s="38"/>
      <c r="K31" s="38"/>
      <c r="L31" s="38"/>
      <c r="M31" s="3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</row>
    <row r="32" spans="1:1024" ht="20.399999999999999" customHeight="1" x14ac:dyDescent="0.2">
      <c r="A32" s="59"/>
      <c r="B32" s="60" t="s">
        <v>69</v>
      </c>
      <c r="C32" s="72">
        <f>Questions!C30*Parameters!B34</f>
        <v>90000</v>
      </c>
      <c r="D32" s="72">
        <f>C32*Parameters!B7</f>
        <v>31499.999999999996</v>
      </c>
      <c r="E32" s="66">
        <f>C32-D32</f>
        <v>58500</v>
      </c>
      <c r="F32" s="58"/>
      <c r="G32" s="38"/>
      <c r="H32" s="38"/>
      <c r="I32" s="38"/>
      <c r="J32" s="38"/>
      <c r="K32" s="38"/>
      <c r="L32" s="38"/>
      <c r="M32" s="38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</row>
    <row r="33" spans="1:256" ht="20.399999999999999" customHeight="1" x14ac:dyDescent="0.2">
      <c r="A33" s="59"/>
      <c r="B33" s="60" t="s">
        <v>94</v>
      </c>
      <c r="C33" s="72">
        <f>Parameters!B19*Parameters!B18*Questions!C35</f>
        <v>108000</v>
      </c>
      <c r="D33" s="72">
        <f>C33*Parameters!B8</f>
        <v>37800</v>
      </c>
      <c r="E33" s="66">
        <f>C33-D33</f>
        <v>70200</v>
      </c>
      <c r="F33" s="58"/>
      <c r="G33" s="38"/>
      <c r="H33" s="38"/>
      <c r="I33" s="38"/>
      <c r="J33" s="38"/>
      <c r="K33" s="38"/>
      <c r="L33" s="38"/>
      <c r="M33" s="38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</row>
    <row r="34" spans="1:256" ht="20.399999999999999" customHeight="1" x14ac:dyDescent="0.2">
      <c r="A34" s="59"/>
      <c r="B34" s="60" t="s">
        <v>70</v>
      </c>
      <c r="C34" s="72">
        <f>Questions!C36*Questions!C37*Questions!C14*1000</f>
        <v>699999.99999999988</v>
      </c>
      <c r="D34" s="72">
        <f>C34*Parameters!B9</f>
        <v>244999.99999999994</v>
      </c>
      <c r="E34" s="66">
        <f>C34-D34</f>
        <v>454999.99999999994</v>
      </c>
      <c r="F34" s="58"/>
      <c r="G34" s="38"/>
      <c r="H34" s="38"/>
      <c r="I34" s="38"/>
      <c r="J34" s="38"/>
      <c r="K34" s="38"/>
      <c r="L34" s="38"/>
      <c r="M34" s="38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</row>
    <row r="35" spans="1:256" ht="20.399999999999999" customHeight="1" x14ac:dyDescent="0.2">
      <c r="A35" s="59"/>
      <c r="B35" s="60" t="s">
        <v>95</v>
      </c>
      <c r="C35" s="72">
        <f>Parameters!B26*Questions!C14*1000</f>
        <v>2000000</v>
      </c>
      <c r="D35" s="72">
        <f>C35*Parameters!B10</f>
        <v>700000</v>
      </c>
      <c r="E35" s="66">
        <f>C35-D35</f>
        <v>1300000</v>
      </c>
      <c r="F35" s="58"/>
      <c r="G35" s="38"/>
      <c r="H35" s="38"/>
      <c r="I35" s="38"/>
      <c r="J35" s="38"/>
      <c r="K35" s="38"/>
      <c r="L35" s="38"/>
      <c r="M35" s="38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</row>
    <row r="36" spans="1:256" ht="26.35" customHeight="1" x14ac:dyDescent="0.2">
      <c r="A36" s="88" t="s">
        <v>71</v>
      </c>
      <c r="B36" s="88"/>
      <c r="C36" s="70"/>
      <c r="D36" s="70"/>
      <c r="E36" s="67"/>
      <c r="F36" s="58"/>
      <c r="G36" s="38"/>
      <c r="H36" s="38"/>
      <c r="I36" s="38"/>
      <c r="J36" s="38"/>
      <c r="K36" s="38"/>
      <c r="L36" s="38"/>
      <c r="M36" s="38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1:256" ht="20.399999999999999" customHeight="1" x14ac:dyDescent="0.2">
      <c r="A37" s="59"/>
      <c r="B37" s="60" t="s">
        <v>72</v>
      </c>
      <c r="C37" s="72">
        <f>Questions!C14*Parameters!B35*1000*Questions!C38</f>
        <v>40000</v>
      </c>
      <c r="D37" s="72">
        <f>C37*Parameters!B11</f>
        <v>32000</v>
      </c>
      <c r="E37" s="66">
        <f>C37-D37</f>
        <v>8000</v>
      </c>
      <c r="F37" s="58"/>
      <c r="G37" s="38"/>
      <c r="H37" s="38"/>
      <c r="I37" s="38"/>
      <c r="J37" s="38"/>
      <c r="K37" s="38"/>
      <c r="L37" s="38"/>
      <c r="M37" s="38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1:256" ht="20.399999999999999" customHeight="1" x14ac:dyDescent="0.2">
      <c r="A38" s="59"/>
      <c r="B38" s="60" t="s">
        <v>96</v>
      </c>
      <c r="C38" s="72">
        <f>(Parameters!$B$36*Questions!$C$14*1000)*(Questions!$C$21+Questions!$C$22+Questions!$C$23)*(Questions!C17/5)</f>
        <v>600000</v>
      </c>
      <c r="D38" s="72">
        <f>C38*Parameters!B12</f>
        <v>480000</v>
      </c>
      <c r="E38" s="66">
        <f>C38-D38</f>
        <v>120000</v>
      </c>
      <c r="F38" s="58"/>
      <c r="G38" s="38"/>
      <c r="H38" s="38"/>
      <c r="I38" s="38"/>
      <c r="J38" s="38"/>
      <c r="K38" s="38"/>
      <c r="L38" s="38"/>
      <c r="M38" s="38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</row>
    <row r="39" spans="1:256" ht="20.399999999999999" customHeight="1" x14ac:dyDescent="0.2">
      <c r="A39" s="59"/>
      <c r="B39" s="60"/>
      <c r="C39" s="70"/>
      <c r="D39" s="70"/>
      <c r="E39" s="67"/>
      <c r="F39" s="58"/>
      <c r="G39" s="38"/>
      <c r="H39" s="38"/>
      <c r="I39" s="38"/>
      <c r="J39" s="38"/>
      <c r="K39" s="38"/>
      <c r="L39" s="38"/>
      <c r="M39" s="38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</row>
    <row r="40" spans="1:256" ht="20.399999999999999" customHeight="1" x14ac:dyDescent="0.2">
      <c r="A40" s="86" t="s">
        <v>7</v>
      </c>
      <c r="B40" s="86"/>
      <c r="C40" s="73">
        <f>SUM(C21:C39)</f>
        <v>6527550</v>
      </c>
      <c r="D40" s="73">
        <f>SUM(D21:D39)</f>
        <v>2762838.75</v>
      </c>
      <c r="E40" s="68">
        <f>SUM(E21:E39)</f>
        <v>3764711.25</v>
      </c>
      <c r="F40" s="58"/>
      <c r="G40" s="38"/>
      <c r="H40" s="38"/>
      <c r="I40" s="38"/>
      <c r="J40" s="38"/>
      <c r="K40" s="38"/>
      <c r="L40" s="38"/>
      <c r="M40" s="38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</row>
    <row r="41" spans="1:256" ht="20.399999999999999" customHeight="1" x14ac:dyDescent="0.2">
      <c r="A41" s="61"/>
      <c r="B41" s="60"/>
      <c r="C41" s="57"/>
      <c r="D41" s="57"/>
      <c r="E41" s="57"/>
      <c r="F41" s="58"/>
      <c r="G41" s="38"/>
      <c r="H41" s="38"/>
      <c r="I41" s="38"/>
      <c r="J41" s="38"/>
      <c r="K41" s="38"/>
      <c r="L41" s="38"/>
      <c r="M41" s="38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</row>
    <row r="42" spans="1:256" ht="32.450000000000003" customHeight="1" x14ac:dyDescent="0.2">
      <c r="A42" s="86" t="s">
        <v>73</v>
      </c>
      <c r="B42" s="86"/>
      <c r="C42" s="69">
        <f>Questions!C14*1000</f>
        <v>100000000</v>
      </c>
      <c r="D42" s="70"/>
      <c r="E42" s="70"/>
      <c r="F42" s="58"/>
      <c r="G42" s="38"/>
      <c r="H42" s="38"/>
      <c r="I42" s="38"/>
      <c r="J42" s="38"/>
      <c r="K42" s="38"/>
      <c r="L42" s="38"/>
      <c r="M42" s="38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</row>
    <row r="43" spans="1:256" ht="20.399999999999999" customHeight="1" x14ac:dyDescent="0.2">
      <c r="A43" s="86" t="s">
        <v>74</v>
      </c>
      <c r="B43" s="86"/>
      <c r="C43" s="62">
        <f>C40/C42</f>
        <v>6.52755E-2</v>
      </c>
      <c r="D43" s="62">
        <f>D40/C42</f>
        <v>2.7628387500000001E-2</v>
      </c>
      <c r="E43" s="71">
        <f>E40/C42</f>
        <v>3.7647112500000003E-2</v>
      </c>
      <c r="F43" s="58"/>
      <c r="G43" s="38"/>
      <c r="H43" s="38"/>
      <c r="I43" s="38"/>
      <c r="J43" s="38"/>
      <c r="K43" s="38"/>
      <c r="L43" s="38"/>
      <c r="M43" s="38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</row>
    <row r="44" spans="1:256" ht="20.399999999999999" customHeight="1" x14ac:dyDescent="0.2">
      <c r="A44" s="61"/>
      <c r="B44" s="60"/>
      <c r="C44" s="57"/>
      <c r="D44" s="57"/>
      <c r="E44" s="57"/>
      <c r="F44" s="58"/>
      <c r="G44" s="38"/>
      <c r="H44" s="38"/>
      <c r="I44" s="38"/>
      <c r="J44" s="38"/>
      <c r="K44" s="38"/>
      <c r="L44" s="38"/>
      <c r="M44" s="38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</row>
  </sheetData>
  <mergeCells count="11">
    <mergeCell ref="A43:B43"/>
    <mergeCell ref="A20:B20"/>
    <mergeCell ref="A31:B31"/>
    <mergeCell ref="A36:B36"/>
    <mergeCell ref="A40:B40"/>
    <mergeCell ref="A42:B42"/>
    <mergeCell ref="A1:XFD1"/>
    <mergeCell ref="A7:XFD7"/>
    <mergeCell ref="A8:XFD8"/>
    <mergeCell ref="A10:XFD10"/>
    <mergeCell ref="A11:B11"/>
  </mergeCells>
  <conditionalFormatting sqref="C12:D16">
    <cfRule type="cellIs" dxfId="4" priority="2" operator="equal">
      <formula>"A"</formula>
    </cfRule>
    <cfRule type="cellIs" dxfId="3" priority="3" operator="equal">
      <formula>"B"</formula>
    </cfRule>
    <cfRule type="cellIs" dxfId="2" priority="4" operator="equal">
      <formula>"C"</formula>
    </cfRule>
    <cfRule type="cellIs" dxfId="1" priority="5" operator="equal">
      <formula>"D"</formula>
    </cfRule>
    <cfRule type="cellIs" dxfId="0" priority="6" operator="equal">
      <formula>"F"</formula>
    </cfRule>
  </conditionalFormatting>
  <pageMargins left="1" right="1" top="1" bottom="1" header="0.51180555555555496" footer="0.25"/>
  <pageSetup paperSize="0" scale="0" firstPageNumber="0" orientation="portrait" usePrinterDefaults="0" horizontalDpi="0" verticalDpi="0" copies="0"/>
  <headerFooter>
    <oddFooter>&amp;C&amp;12&amp;P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6"/>
  <sheetViews>
    <sheetView windowProtection="1" showGridLines="0" zoomScaleNormal="100"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A45" sqref="A45"/>
    </sheetView>
  </sheetViews>
  <sheetFormatPr defaultColWidth="8.875" defaultRowHeight="12.9" x14ac:dyDescent="0.2"/>
  <cols>
    <col min="1" max="1" width="73.625" style="3" customWidth="1"/>
    <col min="2" max="2" width="17.5" style="3" customWidth="1"/>
    <col min="3" max="256" width="16.375" style="3"/>
    <col min="257" max="1025" width="16.375" style="4"/>
    <col min="1026" max="16384" width="8.875" style="4"/>
  </cols>
  <sheetData>
    <row r="1" spans="1:5" ht="20.75" hidden="1" customHeight="1" x14ac:dyDescent="0.2">
      <c r="A1" s="2"/>
      <c r="B1" s="2"/>
      <c r="C1" s="2"/>
      <c r="D1" s="2"/>
      <c r="E1" s="2"/>
    </row>
    <row r="2" spans="1:5" ht="20.75" hidden="1" customHeight="1" x14ac:dyDescent="0.2">
      <c r="A2" s="5" t="s">
        <v>8</v>
      </c>
      <c r="B2" s="6">
        <v>0.4</v>
      </c>
      <c r="C2" s="1"/>
      <c r="D2" s="1"/>
      <c r="E2" s="1"/>
    </row>
    <row r="3" spans="1:5" ht="20.399999999999999" hidden="1" customHeight="1" x14ac:dyDescent="0.2">
      <c r="A3" s="5" t="s">
        <v>9</v>
      </c>
      <c r="B3" s="6">
        <v>0.8</v>
      </c>
      <c r="C3" s="1"/>
      <c r="D3" s="1"/>
      <c r="E3" s="1"/>
    </row>
    <row r="4" spans="1:5" ht="20.399999999999999" hidden="1" customHeight="1" x14ac:dyDescent="0.2">
      <c r="A4" s="5" t="s">
        <v>10</v>
      </c>
      <c r="B4" s="6">
        <v>0.15</v>
      </c>
      <c r="C4" s="1"/>
      <c r="D4" s="1"/>
      <c r="E4" s="1"/>
    </row>
    <row r="5" spans="1:5" ht="20.399999999999999" hidden="1" customHeight="1" x14ac:dyDescent="0.2">
      <c r="A5" s="5" t="s">
        <v>11</v>
      </c>
      <c r="B5" s="6">
        <v>0.35</v>
      </c>
      <c r="C5" s="1"/>
      <c r="D5" s="1"/>
      <c r="E5" s="1"/>
    </row>
    <row r="6" spans="1:5" ht="20.399999999999999" hidden="1" customHeight="1" x14ac:dyDescent="0.2">
      <c r="A6" s="5" t="s">
        <v>12</v>
      </c>
      <c r="B6" s="6">
        <v>0.35</v>
      </c>
      <c r="C6" s="1"/>
      <c r="D6" s="1"/>
      <c r="E6" s="1"/>
    </row>
    <row r="7" spans="1:5" ht="20.399999999999999" hidden="1" customHeight="1" x14ac:dyDescent="0.2">
      <c r="A7" s="5" t="s">
        <v>13</v>
      </c>
      <c r="B7" s="6">
        <v>0.35</v>
      </c>
      <c r="C7" s="1"/>
      <c r="D7" s="1"/>
      <c r="E7" s="1"/>
    </row>
    <row r="8" spans="1:5" ht="20.399999999999999" hidden="1" customHeight="1" x14ac:dyDescent="0.2">
      <c r="A8" s="5" t="s">
        <v>14</v>
      </c>
      <c r="B8" s="6">
        <v>0.35</v>
      </c>
      <c r="C8" s="1"/>
      <c r="D8" s="1"/>
      <c r="E8" s="1"/>
    </row>
    <row r="9" spans="1:5" ht="20.399999999999999" hidden="1" customHeight="1" x14ac:dyDescent="0.2">
      <c r="A9" s="5" t="s">
        <v>15</v>
      </c>
      <c r="B9" s="6">
        <v>0.35</v>
      </c>
      <c r="C9" s="1"/>
      <c r="D9" s="1"/>
      <c r="E9" s="1"/>
    </row>
    <row r="10" spans="1:5" ht="20.399999999999999" hidden="1" customHeight="1" x14ac:dyDescent="0.2">
      <c r="A10" s="5" t="s">
        <v>16</v>
      </c>
      <c r="B10" s="6">
        <v>0.35</v>
      </c>
      <c r="C10" s="1"/>
      <c r="D10" s="1"/>
      <c r="E10" s="1"/>
    </row>
    <row r="11" spans="1:5" ht="20.399999999999999" hidden="1" customHeight="1" x14ac:dyDescent="0.2">
      <c r="A11" s="5" t="s">
        <v>17</v>
      </c>
      <c r="B11" s="6">
        <v>0.8</v>
      </c>
      <c r="C11" s="1"/>
      <c r="D11" s="1"/>
      <c r="E11" s="1"/>
    </row>
    <row r="12" spans="1:5" ht="20.399999999999999" hidden="1" customHeight="1" x14ac:dyDescent="0.2">
      <c r="A12" s="5" t="s">
        <v>18</v>
      </c>
      <c r="B12" s="6">
        <v>0.8</v>
      </c>
      <c r="C12" s="1"/>
      <c r="D12" s="1"/>
      <c r="E12" s="1"/>
    </row>
    <row r="13" spans="1:5" ht="20.399999999999999" hidden="1" customHeight="1" x14ac:dyDescent="0.2">
      <c r="A13" s="5" t="s">
        <v>19</v>
      </c>
      <c r="B13" s="6">
        <v>0.1</v>
      </c>
      <c r="C13" s="1"/>
      <c r="D13" s="1"/>
      <c r="E13" s="1"/>
    </row>
    <row r="14" spans="1:5" ht="20.399999999999999" hidden="1" customHeight="1" x14ac:dyDescent="0.2">
      <c r="A14" s="5" t="s">
        <v>20</v>
      </c>
      <c r="B14" s="1">
        <v>1100</v>
      </c>
      <c r="C14" s="1"/>
      <c r="D14" s="1"/>
      <c r="E14" s="1"/>
    </row>
    <row r="15" spans="1:5" ht="20.399999999999999" customHeight="1" x14ac:dyDescent="0.2">
      <c r="A15" s="74" t="s">
        <v>75</v>
      </c>
      <c r="B15" s="75">
        <v>0.1</v>
      </c>
      <c r="C15" s="75"/>
      <c r="D15" s="75"/>
      <c r="E15" s="75"/>
    </row>
    <row r="16" spans="1:5" ht="20.399999999999999" customHeight="1" x14ac:dyDescent="0.2">
      <c r="A16" s="74" t="s">
        <v>97</v>
      </c>
      <c r="B16" s="75">
        <v>0.85</v>
      </c>
      <c r="C16" s="75"/>
      <c r="D16" s="75"/>
      <c r="E16" s="75"/>
    </row>
    <row r="17" spans="1:5" ht="20.399999999999999" customHeight="1" x14ac:dyDescent="0.2">
      <c r="A17" s="74" t="s">
        <v>98</v>
      </c>
      <c r="B17" s="75">
        <v>1.95</v>
      </c>
      <c r="C17" s="75"/>
      <c r="D17" s="75"/>
      <c r="E17" s="75"/>
    </row>
    <row r="18" spans="1:5" ht="20.399999999999999" customHeight="1" x14ac:dyDescent="0.2">
      <c r="A18" s="74" t="s">
        <v>99</v>
      </c>
      <c r="B18" s="75">
        <v>1800</v>
      </c>
      <c r="C18" s="75"/>
      <c r="D18" s="75"/>
      <c r="E18" s="75"/>
    </row>
    <row r="19" spans="1:5" ht="20.399999999999999" customHeight="1" x14ac:dyDescent="0.2">
      <c r="A19" s="74" t="s">
        <v>100</v>
      </c>
      <c r="B19" s="75">
        <v>30</v>
      </c>
      <c r="C19" s="75"/>
      <c r="D19" s="75"/>
      <c r="E19" s="75"/>
    </row>
    <row r="20" spans="1:5" ht="20.399999999999999" customHeight="1" x14ac:dyDescent="0.2">
      <c r="A20" s="74" t="s">
        <v>101</v>
      </c>
      <c r="B20" s="75">
        <v>5.0000000000000001E-3</v>
      </c>
      <c r="C20" s="75" t="s">
        <v>21</v>
      </c>
      <c r="D20" s="75"/>
      <c r="E20" s="75"/>
    </row>
    <row r="21" spans="1:5" ht="20.399999999999999" customHeight="1" x14ac:dyDescent="0.2">
      <c r="A21" s="74" t="s">
        <v>102</v>
      </c>
      <c r="B21" s="75">
        <v>30</v>
      </c>
      <c r="C21" s="75"/>
      <c r="D21" s="75"/>
      <c r="E21" s="75"/>
    </row>
    <row r="22" spans="1:5" ht="20.399999999999999" customHeight="1" x14ac:dyDescent="0.2">
      <c r="A22" s="74" t="s">
        <v>76</v>
      </c>
      <c r="B22" s="75">
        <v>30</v>
      </c>
      <c r="C22" s="75"/>
      <c r="D22" s="75"/>
      <c r="E22" s="75"/>
    </row>
    <row r="23" spans="1:5" ht="20.399999999999999" customHeight="1" x14ac:dyDescent="0.2">
      <c r="A23" s="74" t="s">
        <v>22</v>
      </c>
      <c r="B23" s="76">
        <v>4.0000000000000002E-4</v>
      </c>
      <c r="C23" s="75"/>
      <c r="D23" s="75"/>
      <c r="E23" s="75"/>
    </row>
    <row r="24" spans="1:5" ht="20.399999999999999" customHeight="1" x14ac:dyDescent="0.2">
      <c r="A24" s="74" t="s">
        <v>77</v>
      </c>
      <c r="B24" s="76">
        <v>0.02</v>
      </c>
      <c r="C24" s="75"/>
      <c r="D24" s="75"/>
      <c r="E24" s="75"/>
    </row>
    <row r="25" spans="1:5" ht="20.399999999999999" customHeight="1" x14ac:dyDescent="0.2">
      <c r="A25" s="74" t="s">
        <v>78</v>
      </c>
      <c r="B25" s="76">
        <v>0.05</v>
      </c>
      <c r="C25" s="75"/>
      <c r="D25" s="75"/>
      <c r="E25" s="75"/>
    </row>
    <row r="26" spans="1:5" ht="20.399999999999999" customHeight="1" x14ac:dyDescent="0.2">
      <c r="A26" s="74" t="s">
        <v>103</v>
      </c>
      <c r="B26" s="76">
        <v>0.02</v>
      </c>
      <c r="C26" s="75"/>
      <c r="D26" s="75"/>
      <c r="E26" s="75"/>
    </row>
    <row r="27" spans="1:5" ht="20.399999999999999" customHeight="1" x14ac:dyDescent="0.2">
      <c r="A27" s="74" t="s">
        <v>104</v>
      </c>
      <c r="B27" s="75">
        <v>5000</v>
      </c>
      <c r="C27" s="75"/>
      <c r="D27" s="75"/>
      <c r="E27" s="75"/>
    </row>
    <row r="28" spans="1:5" ht="20.399999999999999" customHeight="1" x14ac:dyDescent="0.2">
      <c r="A28" s="74" t="s">
        <v>79</v>
      </c>
      <c r="B28" s="75">
        <v>5000</v>
      </c>
      <c r="C28" s="75"/>
      <c r="D28" s="75"/>
      <c r="E28" s="75"/>
    </row>
    <row r="29" spans="1:5" ht="20.399999999999999" customHeight="1" x14ac:dyDescent="0.2">
      <c r="A29" s="74" t="s">
        <v>105</v>
      </c>
      <c r="B29" s="76">
        <v>7.0000000000000007E-2</v>
      </c>
      <c r="C29" s="75"/>
      <c r="D29" s="75"/>
      <c r="E29" s="75"/>
    </row>
    <row r="30" spans="1:5" ht="20.399999999999999" customHeight="1" x14ac:dyDescent="0.2">
      <c r="A30" s="74" t="s">
        <v>80</v>
      </c>
      <c r="B30" s="75">
        <v>7000</v>
      </c>
      <c r="C30" s="75"/>
      <c r="D30" s="75"/>
      <c r="E30" s="75"/>
    </row>
    <row r="31" spans="1:5" ht="20.399999999999999" customHeight="1" x14ac:dyDescent="0.2">
      <c r="A31" s="74" t="s">
        <v>81</v>
      </c>
      <c r="B31" s="77">
        <v>1</v>
      </c>
      <c r="C31" s="75"/>
      <c r="D31" s="75"/>
      <c r="E31" s="75"/>
    </row>
    <row r="32" spans="1:5" ht="20.399999999999999" customHeight="1" x14ac:dyDescent="0.2">
      <c r="A32" s="74" t="s">
        <v>106</v>
      </c>
      <c r="B32" s="76">
        <v>0.05</v>
      </c>
      <c r="C32" s="75"/>
      <c r="D32" s="75"/>
      <c r="E32" s="75"/>
    </row>
    <row r="33" spans="1:5" ht="20.399999999999999" customHeight="1" x14ac:dyDescent="0.2">
      <c r="A33" s="74" t="s">
        <v>82</v>
      </c>
      <c r="B33" s="75">
        <v>10000</v>
      </c>
      <c r="C33" s="75"/>
      <c r="D33" s="75"/>
      <c r="E33" s="75"/>
    </row>
    <row r="34" spans="1:5" ht="20.399999999999999" customHeight="1" x14ac:dyDescent="0.2">
      <c r="A34" s="74" t="s">
        <v>83</v>
      </c>
      <c r="B34" s="75">
        <v>60</v>
      </c>
      <c r="C34" s="75"/>
      <c r="D34" s="75"/>
      <c r="E34" s="75"/>
    </row>
    <row r="35" spans="1:5" ht="20.399999999999999" customHeight="1" x14ac:dyDescent="0.2">
      <c r="A35" s="74" t="s">
        <v>84</v>
      </c>
      <c r="B35" s="78">
        <v>0.02</v>
      </c>
      <c r="C35" s="75"/>
      <c r="D35" s="75"/>
      <c r="E35" s="75"/>
    </row>
    <row r="36" spans="1:5" ht="13.6" x14ac:dyDescent="0.2">
      <c r="A36" s="74" t="s">
        <v>85</v>
      </c>
      <c r="B36" s="76">
        <v>0.03</v>
      </c>
      <c r="C36" s="79"/>
      <c r="D36" s="79"/>
      <c r="E36" s="79"/>
    </row>
  </sheetData>
  <pageMargins left="1" right="1" top="1" bottom="1" header="0.51180555555555496" footer="0.25"/>
  <pageSetup paperSize="9" firstPageNumber="0" orientation="portrait" verticalDpi="0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Questions</vt:lpstr>
      <vt:lpstr>Analysis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Leslie</dc:creator>
  <cp:lastModifiedBy>D. Prikken | BVCM</cp:lastModifiedBy>
  <cp:revision>9</cp:revision>
  <dcterms:created xsi:type="dcterms:W3CDTF">2016-04-12T05:52:19Z</dcterms:created>
  <dcterms:modified xsi:type="dcterms:W3CDTF">2018-07-12T10:18:33Z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